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iacomo.conte\OneDrive - Giustizia\Mantenimento 2020-2024\Gara sopravvitto tre lotti\Atti di Gara\WORD\"/>
    </mc:Choice>
  </mc:AlternateContent>
  <bookViews>
    <workbookView xWindow="-120" yWindow="-120" windowWidth="29040" windowHeight="15720"/>
  </bookViews>
  <sheets>
    <sheet name="Lotto 2" sheetId="3" r:id="rId1"/>
  </sheets>
  <definedNames>
    <definedName name="_xlnm.Print_Area" localSheetId="0">'Lotto 2'!$A$1:$J$29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1" i="3" l="1"/>
  <c r="D15" i="3"/>
  <c r="E15" i="3" s="1"/>
  <c r="G14" i="3"/>
  <c r="F14" i="3"/>
  <c r="E14" i="3"/>
  <c r="D14" i="3"/>
  <c r="I14" i="3" s="1"/>
  <c r="G13" i="3"/>
  <c r="F13" i="3"/>
  <c r="E13" i="3"/>
  <c r="D13" i="3"/>
  <c r="I13" i="3" s="1"/>
  <c r="G12" i="3"/>
  <c r="F12" i="3"/>
  <c r="E12" i="3"/>
  <c r="D12" i="3"/>
  <c r="C12" i="3"/>
  <c r="I11" i="3"/>
  <c r="G10" i="3"/>
  <c r="F10" i="3"/>
  <c r="E10" i="3"/>
  <c r="D10" i="3"/>
  <c r="E9" i="3"/>
  <c r="F9" i="3" s="1"/>
  <c r="D9" i="3"/>
  <c r="G8" i="3"/>
  <c r="F8" i="3"/>
  <c r="E8" i="3"/>
  <c r="D8" i="3"/>
  <c r="C7" i="3"/>
  <c r="G6" i="3"/>
  <c r="F6" i="3"/>
  <c r="E6" i="3"/>
  <c r="D6" i="3"/>
  <c r="I6" i="3" s="1"/>
  <c r="G5" i="3"/>
  <c r="F5" i="3"/>
  <c r="F4" i="3" s="1"/>
  <c r="E5" i="3"/>
  <c r="D5" i="3"/>
  <c r="G4" i="3"/>
  <c r="E4" i="3"/>
  <c r="C4" i="3"/>
  <c r="I10" i="3" l="1"/>
  <c r="I8" i="3"/>
  <c r="D7" i="3"/>
  <c r="C18" i="3"/>
  <c r="F15" i="3"/>
  <c r="G15" i="3" s="1"/>
  <c r="E7" i="3"/>
  <c r="D4" i="3"/>
  <c r="I4" i="3" s="1"/>
  <c r="I5" i="3"/>
  <c r="G9" i="3"/>
  <c r="G7" i="3" s="1"/>
  <c r="I12" i="3"/>
  <c r="I15" i="3"/>
  <c r="J11" i="3" l="1"/>
  <c r="J13" i="3"/>
  <c r="J15" i="3"/>
  <c r="I9" i="3"/>
  <c r="J9" i="3" s="1"/>
  <c r="J12" i="3"/>
  <c r="F7" i="3"/>
  <c r="J14" i="3"/>
  <c r="J10" i="3"/>
  <c r="J8" i="3"/>
  <c r="G18" i="3"/>
  <c r="G17" i="3" s="1"/>
  <c r="G20" i="3" s="1"/>
  <c r="E18" i="3"/>
  <c r="E17" i="3" s="1"/>
  <c r="E20" i="3" s="1"/>
  <c r="F18" i="3"/>
  <c r="F17" i="3" s="1"/>
  <c r="D18" i="3"/>
  <c r="D17" i="3" s="1"/>
  <c r="D20" i="3" s="1"/>
  <c r="C17" i="3"/>
  <c r="I17" i="3" l="1"/>
  <c r="J17" i="3" s="1"/>
  <c r="C20" i="3"/>
  <c r="F20" i="3"/>
  <c r="I7" i="3"/>
  <c r="J7" i="3" s="1"/>
  <c r="I18" i="3"/>
  <c r="J18" i="3" s="1"/>
  <c r="C23" i="3" l="1"/>
  <c r="I20" i="3"/>
  <c r="J20" i="3" s="1"/>
  <c r="C22" i="3"/>
  <c r="G23" i="3" l="1"/>
  <c r="E23" i="3"/>
  <c r="F23" i="3"/>
  <c r="D23" i="3"/>
  <c r="F22" i="3"/>
  <c r="D22" i="3"/>
  <c r="D21" i="3" s="1"/>
  <c r="D25" i="3" s="1"/>
  <c r="D26" i="3" s="1"/>
  <c r="C21" i="3"/>
  <c r="G22" i="3"/>
  <c r="E22" i="3"/>
  <c r="G21" i="3" l="1"/>
  <c r="G25" i="3" s="1"/>
  <c r="G26" i="3" s="1"/>
  <c r="I23" i="3"/>
  <c r="J23" i="3" s="1"/>
  <c r="I22" i="3"/>
  <c r="J22" i="3" s="1"/>
  <c r="E21" i="3"/>
  <c r="E25" i="3" s="1"/>
  <c r="E26" i="3" s="1"/>
  <c r="C25" i="3"/>
  <c r="F21" i="3"/>
  <c r="F25" i="3" s="1"/>
  <c r="F26" i="3" s="1"/>
  <c r="C26" i="3" l="1"/>
  <c r="I25" i="3"/>
  <c r="J25" i="3" s="1"/>
  <c r="I21" i="3"/>
  <c r="J21" i="3" s="1"/>
</calcChain>
</file>

<file path=xl/sharedStrings.xml><?xml version="1.0" encoding="utf-8"?>
<sst xmlns="http://schemas.openxmlformats.org/spreadsheetml/2006/main" count="32" uniqueCount="31">
  <si>
    <t>Totale</t>
  </si>
  <si>
    <t>% sui Ricavi</t>
  </si>
  <si>
    <t>NOTE</t>
  </si>
  <si>
    <t>*</t>
  </si>
  <si>
    <t>B) COSTI DELLA PRODUZIONE</t>
  </si>
  <si>
    <t>Ammortamento e svalutazioni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</si>
  <si>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</si>
  <si>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</si>
  <si>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</si>
  <si>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Utile annuo %</t>
  </si>
  <si>
    <t>Anno 1</t>
  </si>
  <si>
    <t>Anno 2</t>
  </si>
  <si>
    <t>Anno 3</t>
  </si>
  <si>
    <t>Anno 4</t>
  </si>
  <si>
    <t>Anno 5</t>
  </si>
  <si>
    <t>A) VALORE DELLA PRODUZIONE</t>
  </si>
  <si>
    <t>Ricavi delle vendite da prodotti alimentari (Netto IVA)</t>
  </si>
  <si>
    <t>Ricavi delle vendite da prodotti non alimentari (Netto IVA)</t>
  </si>
  <si>
    <t>Costi per merci e accessori</t>
  </si>
  <si>
    <t>Costi per il Personale</t>
  </si>
  <si>
    <t>Costi per canoni di locazione/occupazione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</si>
  <si>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</si>
  <si>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</si>
  <si>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</si>
  <si>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</si>
  <si>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</si>
  <si>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IRAP                                                              %</t>
  </si>
  <si>
    <t>Dato disponiile: fatturato medio degli ultimi tre anni</t>
  </si>
  <si>
    <t>Utile (Perdite) di esercizio</t>
  </si>
  <si>
    <t>Valore appalto</t>
  </si>
  <si>
    <t>PIANO ECONOMICO FINANZIARIO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</si>
</sst>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0" xfId="0" applyFont="1" applyFill="1"/>
    <xf numFmtId="0" fontId="0" fillId="3" borderId="0" xfId="0" applyFill="1"/>
    <xf numFmtId="0" fontId="4" fillId="3" borderId="9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1" fillId="0" borderId="6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/>
    <xf numFmtId="164" fontId="4" fillId="2" borderId="1" xfId="0" applyNumberFormat="1" applyFont="1" applyFill="1" applyBorder="1"/>
    <xf numFmtId="164" fontId="0" fillId="0" borderId="0" xfId="0" applyNumberFormat="1"/>
    <xf numFmtId="164" fontId="4" fillId="2" borderId="2" xfId="0" applyNumberFormat="1" applyFont="1" applyFill="1" applyBorder="1"/>
    <xf numFmtId="164" fontId="0" fillId="0" borderId="9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4" fillId="2" borderId="10" xfId="0" applyNumberFormat="1" applyFont="1" applyFill="1" applyBorder="1"/>
    <xf numFmtId="164" fontId="4" fillId="2" borderId="0" xfId="0" applyNumberFormat="1" applyFont="1" applyFill="1"/>
    <xf numFmtId="164" fontId="0" fillId="0" borderId="5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164" fontId="0" fillId="0" borderId="9" xfId="0" applyNumberFormat="1" applyFill="1" applyBorder="1"/>
    <xf numFmtId="164" fontId="0" fillId="0" borderId="0" xfId="0" applyNumberFormat="1" applyFill="1"/>
    <xf numFmtId="164" fontId="0" fillId="0" borderId="2" xfId="0" applyNumberFormat="1" applyFill="1" applyBorder="1"/>
    <xf numFmtId="44" fontId="0" fillId="0" borderId="0" xfId="1" applyFont="1"/>
    <xf numFmtId="44" fontId="0" fillId="0" borderId="0" xfId="0" applyNumberFormat="1"/>
    <xf numFmtId="44" fontId="1" fillId="0" borderId="0" xfId="0" applyNumberFormat="1" applyFont="1"/>
    <xf numFmtId="0" fontId="8" fillId="0" borderId="0" xfId="0" applyFont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abSelected="1" zoomScaleNormal="100" workbookViewId="0">
      <selection activeCell="B1" sqref="B1:J1"/>
    </sheetView>
  </sheetViews>
  <sheetFormatPr defaultRowHeight="15" x14ac:dyDescent="0.25"/>
  <cols>
    <col min="2" max="2" width="89.5703125" customWidth="1"/>
    <col min="3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6" t="s">
        <v>30</v>
      </c>
      <c r="C1" s="36"/>
      <c r="D1" s="36"/>
      <c r="E1" s="36"/>
      <c r="F1" s="36"/>
      <c r="G1" s="36"/>
      <c r="H1" s="36"/>
      <c r="I1" s="36"/>
      <c r="J1" s="36"/>
    </row>
    <row r="3" spans="1:10" x14ac:dyDescent="0.25">
      <c r="B3" s="5"/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15</v>
      </c>
      <c r="C4" s="16">
        <f>(C5+C6)</f>
        <v>752593.5</v>
      </c>
      <c r="D4" s="16">
        <f>(D5+D6)</f>
        <v>752593.5</v>
      </c>
      <c r="E4" s="16">
        <f>(E5+E6)</f>
        <v>752593.5</v>
      </c>
      <c r="F4" s="16">
        <f>(F5+F6)</f>
        <v>752593.5</v>
      </c>
      <c r="G4" s="16">
        <f>(G5+G6)</f>
        <v>752593.5</v>
      </c>
      <c r="H4" s="17"/>
      <c r="I4" s="18">
        <f>SUM(C4:G4)</f>
        <v>3762967.5</v>
      </c>
      <c r="J4" s="28"/>
    </row>
    <row r="5" spans="1:10" ht="15.75" x14ac:dyDescent="0.25">
      <c r="A5" s="11" t="s">
        <v>3</v>
      </c>
      <c r="B5" t="s">
        <v>16</v>
      </c>
      <c r="C5" s="19">
        <v>526815.44999999995</v>
      </c>
      <c r="D5" s="19">
        <f>$C$5</f>
        <v>526815.44999999995</v>
      </c>
      <c r="E5" s="19">
        <f t="shared" ref="E5:G5" si="0">$C$5</f>
        <v>526815.44999999995</v>
      </c>
      <c r="F5" s="19">
        <f t="shared" si="0"/>
        <v>526815.44999999995</v>
      </c>
      <c r="G5" s="19">
        <f t="shared" si="0"/>
        <v>526815.44999999995</v>
      </c>
      <c r="H5" s="17"/>
      <c r="I5" s="20">
        <f>SUM(C5:G5)</f>
        <v>2634077.25</v>
      </c>
      <c r="J5" s="28"/>
    </row>
    <row r="6" spans="1:10" x14ac:dyDescent="0.25">
      <c r="A6" s="10"/>
      <c r="B6" t="s">
        <v>17</v>
      </c>
      <c r="C6" s="19">
        <v>225778.05</v>
      </c>
      <c r="D6" s="19">
        <f>$C$6</f>
        <v>225778.05</v>
      </c>
      <c r="E6" s="19">
        <f t="shared" ref="E6:G6" si="1">$C$6</f>
        <v>225778.05</v>
      </c>
      <c r="F6" s="19">
        <f t="shared" si="1"/>
        <v>225778.05</v>
      </c>
      <c r="G6" s="19">
        <f t="shared" si="1"/>
        <v>225778.05</v>
      </c>
      <c r="H6" s="17"/>
      <c r="I6" s="20">
        <f>SUM(C6:G6)</f>
        <v>1128890.25</v>
      </c>
      <c r="J6" s="28"/>
    </row>
    <row r="7" spans="1:10" x14ac:dyDescent="0.25">
      <c r="A7" s="10"/>
      <c r="B7" s="4" t="s">
        <v>4</v>
      </c>
      <c r="C7" s="16">
        <f>SUM(C8+C9+C10+C11+C12+C15)</f>
        <v>729640.62</v>
      </c>
      <c r="D7" s="16">
        <f>SUM(D8+D9+D10+D11+D12+D15)</f>
        <v>730253.97959999996</v>
      </c>
      <c r="E7" s="16">
        <f>SUM(E8+E9+E10+E11+E12+E15)</f>
        <v>732076.40459999989</v>
      </c>
      <c r="F7" s="16">
        <f>SUM(F8+F9+F10+F11+F12+F15)</f>
        <v>732702.03139199992</v>
      </c>
      <c r="G7" s="16">
        <f>SUM(G8+G9+G10+G11+G12+G15)</f>
        <v>734542.68064199993</v>
      </c>
      <c r="H7" s="17"/>
      <c r="I7" s="18">
        <f>SUM(C7:G7)</f>
        <v>3659215.7162339999</v>
      </c>
      <c r="J7" s="28">
        <f>I7/$I$4</f>
        <v>0.97242820094353721</v>
      </c>
    </row>
    <row r="8" spans="1:10" x14ac:dyDescent="0.25">
      <c r="B8" t="s">
        <v>18</v>
      </c>
      <c r="C8" s="19">
        <v>505686.79</v>
      </c>
      <c r="D8" s="19">
        <f>$C$8</f>
        <v>505686.79</v>
      </c>
      <c r="E8" s="19">
        <f t="shared" ref="E8:G8" si="2">$C$8</f>
        <v>505686.79</v>
      </c>
      <c r="F8" s="19">
        <f t="shared" si="2"/>
        <v>505686.79</v>
      </c>
      <c r="G8" s="19">
        <f t="shared" si="2"/>
        <v>505686.79</v>
      </c>
      <c r="H8" s="17"/>
      <c r="I8" s="20">
        <f t="shared" ref="I8:I15" si="3">SUM(C8:G8)</f>
        <v>2528433.9499999997</v>
      </c>
      <c r="J8" s="28">
        <f>I8/$I$4</f>
        <v>0.67192553483387774</v>
      </c>
    </row>
    <row r="9" spans="1:10" ht="15.75" x14ac:dyDescent="0.25">
      <c r="A9" s="11"/>
      <c r="B9" t="s">
        <v>19</v>
      </c>
      <c r="C9" s="19">
        <v>182242.5</v>
      </c>
      <c r="D9" s="19">
        <f>C9</f>
        <v>182242.5</v>
      </c>
      <c r="E9" s="19">
        <f>D9+(D9*1%)</f>
        <v>184064.92499999999</v>
      </c>
      <c r="F9" s="19">
        <f>E9</f>
        <v>184064.92499999999</v>
      </c>
      <c r="G9" s="19">
        <f>F9+(F9*1%)</f>
        <v>185905.57424999998</v>
      </c>
      <c r="H9" s="17"/>
      <c r="I9" s="20">
        <f t="shared" si="3"/>
        <v>918520.42425000004</v>
      </c>
      <c r="J9" s="28">
        <f t="shared" ref="J9:J25" si="4">I9/$I$4</f>
        <v>0.24409470032627176</v>
      </c>
    </row>
    <row r="10" spans="1:10" x14ac:dyDescent="0.25">
      <c r="B10" t="s">
        <v>20</v>
      </c>
      <c r="C10" s="30">
        <v>7543.35</v>
      </c>
      <c r="D10" s="30">
        <f>$C$10</f>
        <v>7543.35</v>
      </c>
      <c r="E10" s="30">
        <f t="shared" ref="E10:G10" si="5">$C$10</f>
        <v>7543.35</v>
      </c>
      <c r="F10" s="30">
        <f t="shared" si="5"/>
        <v>7543.35</v>
      </c>
      <c r="G10" s="30">
        <f t="shared" si="5"/>
        <v>7543.35</v>
      </c>
      <c r="H10" s="31"/>
      <c r="I10" s="32">
        <f t="shared" si="3"/>
        <v>37716.75</v>
      </c>
      <c r="J10" s="28">
        <f t="shared" si="4"/>
        <v>1.0023139981942443E-2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5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4.6505849439305545E-3</v>
      </c>
    </row>
    <row r="13" spans="1:10" ht="15.75" x14ac:dyDescent="0.25">
      <c r="A13" s="11"/>
      <c r="B13" t="s">
        <v>21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3.3218463885218248E-3</v>
      </c>
    </row>
    <row r="14" spans="1:10" ht="15.75" x14ac:dyDescent="0.25">
      <c r="A14" s="11"/>
      <c r="B14" t="s">
        <v>22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1.32873855540873E-3</v>
      </c>
    </row>
    <row r="15" spans="1:10" ht="15.75" x14ac:dyDescent="0.25">
      <c r="A15" s="11"/>
      <c r="B15" t="s">
        <v>23</v>
      </c>
      <c r="C15" s="19">
        <v>30667.98</v>
      </c>
      <c r="D15" s="19">
        <f>C15+(C15*2%)</f>
        <v>31281.339599999999</v>
      </c>
      <c r="E15" s="19">
        <f>D15</f>
        <v>31281.339599999999</v>
      </c>
      <c r="F15" s="19">
        <f>E15+(E15*2%)</f>
        <v>31906.966391999998</v>
      </c>
      <c r="G15" s="19">
        <f>F15</f>
        <v>31906.966391999998</v>
      </c>
      <c r="H15" s="17"/>
      <c r="I15" s="20">
        <f t="shared" si="3"/>
        <v>157044.591984</v>
      </c>
      <c r="J15" s="28">
        <f t="shared" si="4"/>
        <v>4.1734240857514711E-2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24</v>
      </c>
      <c r="C17" s="23">
        <f>C18</f>
        <v>7525.9350000000004</v>
      </c>
      <c r="D17" s="23">
        <f t="shared" ref="D17:G17" si="9">D18</f>
        <v>7525.9350000000004</v>
      </c>
      <c r="E17" s="23">
        <f t="shared" si="9"/>
        <v>7525.9350000000004</v>
      </c>
      <c r="F17" s="23">
        <f t="shared" si="9"/>
        <v>7525.9350000000004</v>
      </c>
      <c r="G17" s="23">
        <f t="shared" si="9"/>
        <v>7525.9350000000004</v>
      </c>
      <c r="H17" s="17"/>
      <c r="I17" s="20">
        <f>SUM(C17:G17)</f>
        <v>37629.675000000003</v>
      </c>
      <c r="J17" s="28">
        <f t="shared" si="4"/>
        <v>0.01</v>
      </c>
    </row>
    <row r="18" spans="1:10" x14ac:dyDescent="0.25">
      <c r="A18" s="3"/>
      <c r="B18" t="s">
        <v>25</v>
      </c>
      <c r="C18" s="19">
        <f>C4*1%</f>
        <v>7525.9350000000004</v>
      </c>
      <c r="D18" s="19">
        <f>$C$18</f>
        <v>7525.9350000000004</v>
      </c>
      <c r="E18" s="19">
        <f t="shared" ref="E18:G18" si="10">$C$18</f>
        <v>7525.9350000000004</v>
      </c>
      <c r="F18" s="19">
        <f t="shared" si="10"/>
        <v>7525.9350000000004</v>
      </c>
      <c r="G18" s="19">
        <f t="shared" si="10"/>
        <v>7525.9350000000004</v>
      </c>
      <c r="H18" s="17"/>
      <c r="I18" s="20">
        <f t="shared" ref="I18:I23" si="11">SUM(C18:G18)</f>
        <v>37629.675000000003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6</v>
      </c>
      <c r="C20" s="23">
        <f>SUM(C4-C7-C17)</f>
        <v>15426.945000000003</v>
      </c>
      <c r="D20" s="23">
        <f t="shared" ref="D20:G20" si="12">SUM(D4-D7-D17)</f>
        <v>14813.585400000036</v>
      </c>
      <c r="E20" s="23">
        <f t="shared" si="12"/>
        <v>12991.160400000106</v>
      </c>
      <c r="F20" s="23">
        <f t="shared" si="12"/>
        <v>12365.533608000082</v>
      </c>
      <c r="G20" s="23">
        <f t="shared" si="12"/>
        <v>10524.884358000065</v>
      </c>
      <c r="H20" s="17"/>
      <c r="I20" s="20">
        <f>SUM(C20:G20)</f>
        <v>66122.108766000296</v>
      </c>
      <c r="J20" s="28">
        <f t="shared" si="4"/>
        <v>1.757179905646283E-2</v>
      </c>
    </row>
    <row r="21" spans="1:10" x14ac:dyDescent="0.25">
      <c r="A21" s="3"/>
      <c r="B21" t="s">
        <v>7</v>
      </c>
      <c r="C21" s="19">
        <f>SUM(C22:C23)</f>
        <v>4304.1176550000009</v>
      </c>
      <c r="D21" s="19">
        <f t="shared" ref="D21:G21" si="13">SUM(D22:D23)</f>
        <v>4304.1176550000009</v>
      </c>
      <c r="E21" s="19">
        <f t="shared" si="13"/>
        <v>4304.1176550000009</v>
      </c>
      <c r="F21" s="19">
        <f t="shared" si="13"/>
        <v>4304.1176550000009</v>
      </c>
      <c r="G21" s="19">
        <f t="shared" si="13"/>
        <v>4304.1176550000009</v>
      </c>
      <c r="H21" s="17"/>
      <c r="I21" s="20">
        <f t="shared" si="11"/>
        <v>21520.588275000006</v>
      </c>
      <c r="J21" s="28">
        <f t="shared" si="4"/>
        <v>5.719047075213912E-3</v>
      </c>
    </row>
    <row r="22" spans="1:10" x14ac:dyDescent="0.25">
      <c r="A22" s="3"/>
      <c r="B22" t="s">
        <v>8</v>
      </c>
      <c r="C22" s="19">
        <f>C20*24%</f>
        <v>3702.4668000000006</v>
      </c>
      <c r="D22" s="19">
        <f>$C$22</f>
        <v>3702.4668000000006</v>
      </c>
      <c r="E22" s="19">
        <f t="shared" ref="E22:G22" si="14">$C$22</f>
        <v>3702.4668000000006</v>
      </c>
      <c r="F22" s="19">
        <f t="shared" si="14"/>
        <v>3702.4668000000006</v>
      </c>
      <c r="G22" s="19">
        <f t="shared" si="14"/>
        <v>3702.4668000000006</v>
      </c>
      <c r="H22" s="17"/>
      <c r="I22" s="20">
        <f t="shared" si="11"/>
        <v>18512.334000000003</v>
      </c>
      <c r="J22" s="28">
        <f t="shared" si="4"/>
        <v>4.9196103872807834E-3</v>
      </c>
    </row>
    <row r="23" spans="1:10" x14ac:dyDescent="0.25">
      <c r="B23" t="s">
        <v>26</v>
      </c>
      <c r="C23" s="19">
        <f>C20*3.9%</f>
        <v>601.65085500000009</v>
      </c>
      <c r="D23" s="19">
        <f>$C$23</f>
        <v>601.65085500000009</v>
      </c>
      <c r="E23" s="19">
        <f t="shared" ref="E23:G23" si="15">$C$23</f>
        <v>601.65085500000009</v>
      </c>
      <c r="F23" s="19">
        <f t="shared" si="15"/>
        <v>601.65085500000009</v>
      </c>
      <c r="G23" s="19">
        <f t="shared" si="15"/>
        <v>601.65085500000009</v>
      </c>
      <c r="H23" s="17"/>
      <c r="I23" s="20">
        <f t="shared" si="11"/>
        <v>3008.2542750000002</v>
      </c>
      <c r="J23" s="28">
        <f t="shared" si="4"/>
        <v>7.9943668793312729E-4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28</v>
      </c>
      <c r="C25" s="24">
        <f>SUM(C20-C21)</f>
        <v>11122.827345000002</v>
      </c>
      <c r="D25" s="24">
        <f t="shared" ref="D25:G25" si="16">SUM(D20-D21)</f>
        <v>10509.467745000034</v>
      </c>
      <c r="E25" s="24">
        <f t="shared" si="16"/>
        <v>8687.0427450001043</v>
      </c>
      <c r="F25" s="24">
        <f t="shared" si="16"/>
        <v>8061.4159530000807</v>
      </c>
      <c r="G25" s="24">
        <f t="shared" si="16"/>
        <v>6220.7667030000639</v>
      </c>
      <c r="H25" s="17"/>
      <c r="I25" s="25">
        <f>SUM(C25:G25)</f>
        <v>44601.520491000287</v>
      </c>
      <c r="J25" s="28">
        <f t="shared" si="4"/>
        <v>1.1852751981248917E-2</v>
      </c>
    </row>
    <row r="26" spans="1:10" ht="15.75" thickBot="1" x14ac:dyDescent="0.3">
      <c r="B26" s="12" t="s">
        <v>9</v>
      </c>
      <c r="C26" s="29">
        <f>C25/C4</f>
        <v>1.4779329538456022E-2</v>
      </c>
      <c r="D26" s="29">
        <f t="shared" ref="D26:G26" si="17">D25/D4</f>
        <v>1.3964334989605989E-2</v>
      </c>
      <c r="E26" s="29">
        <f t="shared" si="17"/>
        <v>1.1542808627765327E-2</v>
      </c>
      <c r="F26" s="29">
        <f t="shared" si="17"/>
        <v>1.0711514187938217E-2</v>
      </c>
      <c r="G26" s="29">
        <f t="shared" si="17"/>
        <v>8.2657725624790332E-3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27</v>
      </c>
    </row>
    <row r="29" spans="1:10" ht="41.25" customHeight="1" x14ac:dyDescent="0.25">
      <c r="A29" s="9"/>
      <c r="B29" s="14"/>
    </row>
    <row r="31" spans="1:10" x14ac:dyDescent="0.25">
      <c r="B31" t="s">
        <v>29</v>
      </c>
      <c r="C31" s="35">
        <f>SUM(I4+C4/2)</f>
        <v>4139264.25</v>
      </c>
      <c r="D31" s="33"/>
      <c r="E31" s="33"/>
      <c r="F31" s="33"/>
    </row>
    <row r="32" spans="1:10" x14ac:dyDescent="0.25">
      <c r="D32" s="33"/>
      <c r="E32" s="33"/>
      <c r="F32" s="33"/>
    </row>
    <row r="33" spans="4:6" x14ac:dyDescent="0.25">
      <c r="D33" s="33"/>
      <c r="E33" s="33"/>
      <c r="F33" s="33"/>
    </row>
    <row r="34" spans="4:6" x14ac:dyDescent="0.25">
      <c r="D34" s="33"/>
      <c r="E34" s="33"/>
      <c r="F34" s="33"/>
    </row>
    <row r="35" spans="4:6" x14ac:dyDescent="0.25">
      <c r="D35" s="33"/>
      <c r="E35" s="33"/>
      <c r="F35" s="33"/>
    </row>
    <row r="36" spans="4:6" x14ac:dyDescent="0.25">
      <c r="D36" s="33"/>
      <c r="E36" s="33"/>
      <c r="F36" s="33"/>
    </row>
    <row r="37" spans="4:6" x14ac:dyDescent="0.25">
      <c r="D37" s="33"/>
      <c r="E37" s="33"/>
      <c r="F37" s="33"/>
    </row>
    <row r="39" spans="4:6" x14ac:dyDescent="0.25">
      <c r="D39" s="34"/>
      <c r="E39" s="34"/>
      <c r="F39" s="34"/>
    </row>
    <row r="40" spans="4:6" x14ac:dyDescent="0.25">
      <c r="D40" s="34"/>
      <c r="E40" s="34"/>
      <c r="F40" s="34"/>
    </row>
  </sheetData>
  <mergeCells count="1">
    <mergeCell ref="B1:J1"/>
  </mergeCells>
  <pageMargins left="0.7" right="0.7" top="0.75" bottom="0.75" header="0.3" footer="0.3"/>
  <pageSetup paperSize="9"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55F611-E214-4F89-97C0-622FEC7603C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6d2ce77-d7a1-4984-b0aa-e46c97a8433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giacomo.conte</cp:lastModifiedBy>
  <cp:revision/>
  <cp:lastPrinted>2021-12-21T13:17:23Z</cp:lastPrinted>
  <dcterms:created xsi:type="dcterms:W3CDTF">2021-11-19T11:48:20Z</dcterms:created>
  <dcterms:modified xsi:type="dcterms:W3CDTF">2022-09-13T09:03:48Z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